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25" windowWidth="15180" windowHeight="9165" tabRatio="607" activeTab="0"/>
  </bookViews>
  <sheets>
    <sheet name="adit ian-mar" sheetId="1" r:id="rId1"/>
    <sheet name="Foaie1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<sst xmlns="http://schemas.openxmlformats.org/spreadsheetml/2006/main" count="89" uniqueCount="45">
  <si>
    <t>SPITALUL ADJUD</t>
  </si>
  <si>
    <t>SPITALUL DUMBRAVENI</t>
  </si>
  <si>
    <t>SPITALUL FOCSANI</t>
  </si>
  <si>
    <t>SPITALUL PANCIU</t>
  </si>
  <si>
    <t>SPITALUL VIDRA</t>
  </si>
  <si>
    <t>IANUARIE</t>
  </si>
  <si>
    <t>FEBRUARIE</t>
  </si>
  <si>
    <t>MARTIE</t>
  </si>
  <si>
    <t>TRIM.I</t>
  </si>
  <si>
    <t>APRILIE</t>
  </si>
  <si>
    <t>MAI</t>
  </si>
  <si>
    <t>IUNIE</t>
  </si>
  <si>
    <t>TRIM.II</t>
  </si>
  <si>
    <t>IULIE</t>
  </si>
  <si>
    <t>AUGUST</t>
  </si>
  <si>
    <t>SEPTEMBRIE</t>
  </si>
  <si>
    <t>TRIM.III</t>
  </si>
  <si>
    <t>OCTOMBRIE</t>
  </si>
  <si>
    <t>NOIEMBRIE</t>
  </si>
  <si>
    <t>DECEMBRIE</t>
  </si>
  <si>
    <t>TRIM. IV</t>
  </si>
  <si>
    <t>ASISTENTA SPITAL</t>
  </si>
  <si>
    <t>S.C. MATERNA S.R.L.</t>
  </si>
  <si>
    <t>Intocmit</t>
  </si>
  <si>
    <t>Ec. Ingrid Tenescu</t>
  </si>
  <si>
    <t>AN</t>
  </si>
  <si>
    <t>TOTAL</t>
  </si>
  <si>
    <t>S.C. LAURUS MEDICAL S.R.L.</t>
  </si>
  <si>
    <t>SITUATIA SUMELOR CONTRACTATE CU FURNIZORII DE SERVICII</t>
  </si>
  <si>
    <t>S.C. EXPERT MEDICAL S.R.L.</t>
  </si>
  <si>
    <t>IAN</t>
  </si>
  <si>
    <t>FEB</t>
  </si>
  <si>
    <t>MAR</t>
  </si>
  <si>
    <t>APR</t>
  </si>
  <si>
    <t>IUN</t>
  </si>
  <si>
    <t>IUL</t>
  </si>
  <si>
    <t>DE URGENTA SI TRANSPORT SANITAR IN ANUL 2017</t>
  </si>
  <si>
    <t>Influente OUG 20</t>
  </si>
  <si>
    <t>Ianuarie</t>
  </si>
  <si>
    <t>DRG</t>
  </si>
  <si>
    <t>Cronici</t>
  </si>
  <si>
    <t xml:space="preserve">Spitalizare </t>
  </si>
  <si>
    <t>de zi</t>
  </si>
  <si>
    <t>Sume contractate pentru spitale februarie 2019</t>
  </si>
  <si>
    <t>SITUATIA SUMELOR CONTRACTATE CU SPITALELE IN ANUL 2022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</si>
</sst>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4" fontId="1" fillId="0" borderId="0" xfId="0" applyNumberFormat="1" applyFont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4" fontId="3" fillId="0" borderId="14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7" fontId="3" fillId="0" borderId="0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4" fontId="5" fillId="0" borderId="14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" fontId="5" fillId="0" borderId="0" xfId="0" applyNumberFormat="1" applyFont="1" applyBorder="1" applyAlignment="1">
      <alignment/>
    </xf>
    <xf numFmtId="4" fontId="5" fillId="0" borderId="14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/>
    </xf>
    <xf numFmtId="4" fontId="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4" fontId="6" fillId="0" borderId="14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" fontId="5" fillId="0" borderId="0" xfId="0" applyNumberFormat="1" applyFont="1" applyAlignment="1">
      <alignment/>
    </xf>
    <xf numFmtId="0" fontId="5" fillId="0" borderId="14" xfId="0" applyFont="1" applyBorder="1" applyAlignment="1">
      <alignment/>
    </xf>
    <xf numFmtId="9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6" fillId="0" borderId="15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26" fillId="0" borderId="0" xfId="0" applyFont="1" applyAlignment="1">
      <alignment/>
    </xf>
    <xf numFmtId="4" fontId="26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22"/>
  <sheetViews>
    <sheetView tabSelected="1" zoomScalePageLayoutView="0" workbookViewId="0" topLeftCell="A3">
      <selection activeCell="A5" sqref="A5"/>
    </sheetView>
  </sheetViews>
  <sheetFormatPr defaultColWidth="9.140625" defaultRowHeight="12.75"/>
  <cols>
    <col min="1" max="1" width="30.7109375" style="42" customWidth="1"/>
    <col min="2" max="2" width="16.57421875" style="42" customWidth="1"/>
    <col min="3" max="3" width="16.140625" style="42" customWidth="1"/>
    <col min="4" max="4" width="15.7109375" style="42" customWidth="1"/>
    <col min="5" max="5" width="17.7109375" style="42" customWidth="1"/>
    <col min="6" max="6" width="15.7109375" style="42" customWidth="1"/>
    <col min="7" max="7" width="16.140625" style="42" customWidth="1"/>
    <col min="8" max="8" width="17.140625" style="42" customWidth="1"/>
    <col min="9" max="9" width="15.57421875" style="42" customWidth="1"/>
    <col min="10" max="10" width="14.28125" style="42" customWidth="1"/>
    <col min="11" max="11" width="15.421875" style="42" customWidth="1"/>
    <col min="12" max="12" width="14.57421875" style="42" customWidth="1"/>
    <col min="13" max="13" width="16.421875" style="42" customWidth="1"/>
    <col min="14" max="14" width="17.57421875" style="42" customWidth="1"/>
    <col min="15" max="15" width="17.140625" style="42" customWidth="1"/>
    <col min="16" max="16" width="18.8515625" style="42" customWidth="1"/>
    <col min="17" max="17" width="16.00390625" style="42" customWidth="1"/>
    <col min="18" max="18" width="16.8515625" style="42" customWidth="1"/>
    <col min="19" max="19" width="16.28125" style="42" customWidth="1"/>
    <col min="20" max="20" width="14.7109375" style="42" bestFit="1" customWidth="1"/>
    <col min="21" max="21" width="16.00390625" style="42" customWidth="1"/>
    <col min="22" max="23" width="12.7109375" style="42" bestFit="1" customWidth="1"/>
    <col min="24" max="16384" width="9.140625" style="42" customWidth="1"/>
  </cols>
  <sheetData>
    <row r="3" spans="1:8" ht="15">
      <c r="A3" s="42" t="s">
        <v>44</v>
      </c>
      <c r="G3"/>
      <c r="H3" s="91"/>
    </row>
    <row r="4" spans="7:16" ht="15">
      <c r="G4"/>
      <c r="H4" s="91"/>
      <c r="P4" s="43"/>
    </row>
    <row r="5" spans="5:16" ht="15">
      <c r="E5" s="44"/>
      <c r="G5"/>
      <c r="H5" s="91"/>
      <c r="P5" s="43"/>
    </row>
    <row r="6" spans="1:18" ht="15.75">
      <c r="A6" s="45"/>
      <c r="B6" s="46"/>
      <c r="C6" s="46"/>
      <c r="D6" s="46"/>
      <c r="E6" s="47"/>
      <c r="F6" s="46"/>
      <c r="G6" s="92"/>
      <c r="H6" s="91"/>
      <c r="I6" s="47"/>
      <c r="J6" s="46"/>
      <c r="K6" s="46"/>
      <c r="L6" s="46"/>
      <c r="M6" s="47"/>
      <c r="N6" s="46"/>
      <c r="O6" s="46"/>
      <c r="P6" s="46"/>
      <c r="Q6" s="47"/>
      <c r="R6" s="47"/>
    </row>
    <row r="7" spans="1:18" ht="15">
      <c r="A7" s="42" t="s">
        <v>21</v>
      </c>
      <c r="E7" s="48"/>
      <c r="G7" s="92"/>
      <c r="H7" s="93"/>
      <c r="I7" s="48"/>
      <c r="M7" s="48"/>
      <c r="Q7" s="48"/>
      <c r="R7" s="48"/>
    </row>
    <row r="8" ht="15">
      <c r="R8" s="48"/>
    </row>
    <row r="9" spans="1:18" ht="15.75">
      <c r="A9" s="49"/>
      <c r="B9" s="50" t="s">
        <v>5</v>
      </c>
      <c r="C9" s="51" t="s">
        <v>6</v>
      </c>
      <c r="D9" s="52" t="s">
        <v>7</v>
      </c>
      <c r="E9" s="53" t="s">
        <v>8</v>
      </c>
      <c r="F9" s="52" t="s">
        <v>9</v>
      </c>
      <c r="G9" s="51" t="s">
        <v>10</v>
      </c>
      <c r="H9" s="52" t="s">
        <v>11</v>
      </c>
      <c r="I9" s="53" t="s">
        <v>12</v>
      </c>
      <c r="J9" s="54" t="s">
        <v>13</v>
      </c>
      <c r="K9" s="54" t="s">
        <v>14</v>
      </c>
      <c r="L9" s="50" t="s">
        <v>15</v>
      </c>
      <c r="M9" s="55" t="s">
        <v>16</v>
      </c>
      <c r="N9" s="51" t="s">
        <v>17</v>
      </c>
      <c r="O9" s="52" t="s">
        <v>18</v>
      </c>
      <c r="P9" s="51" t="s">
        <v>19</v>
      </c>
      <c r="Q9" s="53" t="s">
        <v>20</v>
      </c>
      <c r="R9" s="53" t="s">
        <v>25</v>
      </c>
    </row>
    <row r="10" spans="1:18" ht="15.75">
      <c r="A10" s="56"/>
      <c r="B10" s="57">
        <v>2022</v>
      </c>
      <c r="C10" s="57">
        <v>2022</v>
      </c>
      <c r="D10" s="57">
        <v>2022</v>
      </c>
      <c r="E10" s="58">
        <v>2022</v>
      </c>
      <c r="F10" s="57">
        <v>2022</v>
      </c>
      <c r="G10" s="57">
        <v>2022</v>
      </c>
      <c r="H10" s="57">
        <v>2022</v>
      </c>
      <c r="I10" s="58">
        <v>2022</v>
      </c>
      <c r="J10" s="57">
        <v>2022</v>
      </c>
      <c r="K10" s="57">
        <v>2022</v>
      </c>
      <c r="L10" s="57">
        <v>2022</v>
      </c>
      <c r="M10" s="58">
        <v>2022</v>
      </c>
      <c r="N10" s="57">
        <v>2022</v>
      </c>
      <c r="O10" s="57">
        <v>2022</v>
      </c>
      <c r="P10" s="57">
        <v>2022</v>
      </c>
      <c r="Q10" s="58">
        <v>2022</v>
      </c>
      <c r="R10" s="58">
        <v>2022</v>
      </c>
    </row>
    <row r="11" spans="1:21" s="59" customFormat="1" ht="15.75">
      <c r="A11" s="60" t="s">
        <v>0</v>
      </c>
      <c r="B11" s="61">
        <v>849990</v>
      </c>
      <c r="C11" s="61">
        <v>958082.52</v>
      </c>
      <c r="D11" s="61">
        <v>958082.52</v>
      </c>
      <c r="E11" s="62">
        <f aca="true" t="shared" si="0" ref="E11:E18">B11+C11+D11</f>
        <v>2766155.04</v>
      </c>
      <c r="F11" s="65">
        <v>904434.24</v>
      </c>
      <c r="G11" s="90">
        <v>989876.72</v>
      </c>
      <c r="H11" s="90">
        <v>989876.72</v>
      </c>
      <c r="I11" s="62">
        <f aca="true" t="shared" si="1" ref="I11:I18">F11+G11+H11</f>
        <v>2884187.6799999997</v>
      </c>
      <c r="J11" s="90">
        <v>989876.72</v>
      </c>
      <c r="K11" s="90">
        <v>989876.72</v>
      </c>
      <c r="L11" s="90">
        <v>989876.72</v>
      </c>
      <c r="M11" s="62">
        <f aca="true" t="shared" si="2" ref="M11:M18">J11+K11+L11</f>
        <v>2969630.16</v>
      </c>
      <c r="N11" s="61">
        <v>837151.04</v>
      </c>
      <c r="O11" s="61">
        <v>5215.54</v>
      </c>
      <c r="P11" s="61">
        <v>4707.2</v>
      </c>
      <c r="Q11" s="62">
        <f aca="true" t="shared" si="3" ref="Q11:Q18">N11+O11+P11</f>
        <v>847073.78</v>
      </c>
      <c r="R11" s="62">
        <f aca="true" t="shared" si="4" ref="R11:R18">E11+I11+M11+Q11</f>
        <v>9467046.659999998</v>
      </c>
      <c r="S11" s="88"/>
      <c r="T11" s="88"/>
      <c r="U11" s="88"/>
    </row>
    <row r="12" spans="1:21" s="59" customFormat="1" ht="15.75">
      <c r="A12" s="60" t="s">
        <v>1</v>
      </c>
      <c r="B12" s="61">
        <v>567644.67</v>
      </c>
      <c r="C12" s="61">
        <v>567644.67</v>
      </c>
      <c r="D12" s="61">
        <v>567644.67</v>
      </c>
      <c r="E12" s="62">
        <f t="shared" si="0"/>
        <v>1702934.0100000002</v>
      </c>
      <c r="F12" s="65">
        <v>645749.51</v>
      </c>
      <c r="G12" s="90">
        <v>569257.66</v>
      </c>
      <c r="H12" s="90">
        <v>569257.66</v>
      </c>
      <c r="I12" s="62">
        <f t="shared" si="1"/>
        <v>1784264.83</v>
      </c>
      <c r="J12" s="90">
        <v>569257.66</v>
      </c>
      <c r="K12" s="90">
        <v>569257.66</v>
      </c>
      <c r="L12" s="90">
        <v>569257.66</v>
      </c>
      <c r="M12" s="62">
        <f t="shared" si="2"/>
        <v>1707772.98</v>
      </c>
      <c r="N12" s="61">
        <v>419420.74</v>
      </c>
      <c r="O12" s="61">
        <v>2776.06</v>
      </c>
      <c r="P12" s="61">
        <v>2776.06</v>
      </c>
      <c r="Q12" s="62">
        <f t="shared" si="3"/>
        <v>424972.86</v>
      </c>
      <c r="R12" s="62">
        <f t="shared" si="4"/>
        <v>5619944.680000001</v>
      </c>
      <c r="S12" s="88"/>
      <c r="T12" s="88"/>
      <c r="U12" s="88"/>
    </row>
    <row r="13" spans="1:21" ht="15.75">
      <c r="A13" s="60" t="s">
        <v>2</v>
      </c>
      <c r="B13" s="61">
        <v>5325200.43</v>
      </c>
      <c r="C13" s="61">
        <v>5325200.43</v>
      </c>
      <c r="D13" s="61">
        <v>5325200.43</v>
      </c>
      <c r="E13" s="62">
        <f t="shared" si="0"/>
        <v>15975601.29</v>
      </c>
      <c r="F13" s="65">
        <v>5573209.97</v>
      </c>
      <c r="G13" s="90">
        <v>5475864.77</v>
      </c>
      <c r="H13" s="90">
        <v>5475864.77</v>
      </c>
      <c r="I13" s="62">
        <f t="shared" si="1"/>
        <v>16524939.509999998</v>
      </c>
      <c r="J13" s="90">
        <v>5475864.77</v>
      </c>
      <c r="K13" s="90">
        <v>5475864.77</v>
      </c>
      <c r="L13" s="90">
        <v>5475864.77</v>
      </c>
      <c r="M13" s="62">
        <f t="shared" si="2"/>
        <v>16427594.309999999</v>
      </c>
      <c r="N13" s="61">
        <v>4072824.17</v>
      </c>
      <c r="O13" s="61">
        <v>9461.06</v>
      </c>
      <c r="P13" s="61">
        <v>8822.99</v>
      </c>
      <c r="Q13" s="62">
        <f t="shared" si="3"/>
        <v>4091108.22</v>
      </c>
      <c r="R13" s="62">
        <f t="shared" si="4"/>
        <v>53019243.33</v>
      </c>
      <c r="S13" s="88"/>
      <c r="T13" s="88"/>
      <c r="U13" s="44"/>
    </row>
    <row r="14" spans="1:21" s="59" customFormat="1" ht="15.75">
      <c r="A14" s="60" t="s">
        <v>3</v>
      </c>
      <c r="B14" s="61">
        <v>435924.9</v>
      </c>
      <c r="C14" s="61">
        <v>428620</v>
      </c>
      <c r="D14" s="61">
        <v>435924.9</v>
      </c>
      <c r="E14" s="62">
        <f t="shared" si="0"/>
        <v>1300469.8</v>
      </c>
      <c r="F14" s="65">
        <v>575171.26</v>
      </c>
      <c r="G14" s="90">
        <v>394951.19</v>
      </c>
      <c r="H14" s="90">
        <v>394951.19</v>
      </c>
      <c r="I14" s="62">
        <f t="shared" si="1"/>
        <v>1365073.64</v>
      </c>
      <c r="J14" s="90">
        <v>394951.19</v>
      </c>
      <c r="K14" s="90">
        <v>394951.19</v>
      </c>
      <c r="L14" s="90">
        <v>394951.19</v>
      </c>
      <c r="M14" s="62">
        <f t="shared" si="2"/>
        <v>1184853.57</v>
      </c>
      <c r="N14" s="61">
        <v>294034.16</v>
      </c>
      <c r="O14" s="61">
        <v>4083.37</v>
      </c>
      <c r="P14" s="61">
        <v>4033.71</v>
      </c>
      <c r="Q14" s="62">
        <f t="shared" si="3"/>
        <v>302151.24</v>
      </c>
      <c r="R14" s="62">
        <f t="shared" si="4"/>
        <v>4152548.25</v>
      </c>
      <c r="S14" s="88"/>
      <c r="T14" s="88"/>
      <c r="U14" s="88"/>
    </row>
    <row r="15" spans="1:21" s="59" customFormat="1" ht="15.75">
      <c r="A15" s="60" t="s">
        <v>4</v>
      </c>
      <c r="B15" s="61">
        <v>266338.07</v>
      </c>
      <c r="C15" s="61">
        <v>266338.07</v>
      </c>
      <c r="D15" s="61">
        <v>266338.07</v>
      </c>
      <c r="E15" s="62">
        <f t="shared" si="0"/>
        <v>799014.21</v>
      </c>
      <c r="F15" s="65">
        <v>320762.12</v>
      </c>
      <c r="G15" s="90">
        <v>274127.78</v>
      </c>
      <c r="H15" s="90">
        <v>274127.78</v>
      </c>
      <c r="I15" s="62">
        <f t="shared" si="1"/>
        <v>869017.68</v>
      </c>
      <c r="J15" s="90">
        <v>274127.78</v>
      </c>
      <c r="K15" s="90">
        <v>274127.78</v>
      </c>
      <c r="L15" s="90">
        <v>274127.78</v>
      </c>
      <c r="M15" s="62">
        <f t="shared" si="2"/>
        <v>822383.3400000001</v>
      </c>
      <c r="N15" s="61">
        <v>197244.14</v>
      </c>
      <c r="O15" s="61">
        <v>4251.04</v>
      </c>
      <c r="P15" s="61">
        <v>3151.81</v>
      </c>
      <c r="Q15" s="62">
        <f t="shared" si="3"/>
        <v>204646.99000000002</v>
      </c>
      <c r="R15" s="62">
        <f t="shared" si="4"/>
        <v>2695062.2200000007</v>
      </c>
      <c r="S15" s="88"/>
      <c r="T15" s="88"/>
      <c r="U15" s="88"/>
    </row>
    <row r="16" spans="1:21" s="59" customFormat="1" ht="15.75">
      <c r="A16" s="60" t="s">
        <v>22</v>
      </c>
      <c r="B16" s="61">
        <v>17834.12</v>
      </c>
      <c r="C16" s="61">
        <v>25636.77</v>
      </c>
      <c r="D16" s="61">
        <v>24585.07</v>
      </c>
      <c r="E16" s="62">
        <f t="shared" si="0"/>
        <v>68055.95999999999</v>
      </c>
      <c r="F16" s="65">
        <v>60482.14</v>
      </c>
      <c r="G16" s="90">
        <v>38272.03</v>
      </c>
      <c r="H16" s="90">
        <v>38272.03</v>
      </c>
      <c r="I16" s="62">
        <f t="shared" si="1"/>
        <v>137026.2</v>
      </c>
      <c r="J16" s="90">
        <v>38272.03</v>
      </c>
      <c r="K16" s="90">
        <v>38272.03</v>
      </c>
      <c r="L16" s="90">
        <v>38272.03</v>
      </c>
      <c r="M16" s="62">
        <f t="shared" si="2"/>
        <v>114816.09</v>
      </c>
      <c r="N16" s="61">
        <v>38272.03</v>
      </c>
      <c r="O16" s="61">
        <v>38272.03</v>
      </c>
      <c r="P16" s="61">
        <v>27024.76</v>
      </c>
      <c r="Q16" s="62">
        <f t="shared" si="3"/>
        <v>103568.81999999999</v>
      </c>
      <c r="R16" s="62">
        <f t="shared" si="4"/>
        <v>423467.07</v>
      </c>
      <c r="S16" s="88"/>
      <c r="T16" s="88"/>
      <c r="U16" s="88"/>
    </row>
    <row r="17" spans="1:21" s="59" customFormat="1" ht="15.75">
      <c r="A17" s="60" t="s">
        <v>27</v>
      </c>
      <c r="B17" s="61">
        <v>53973.78</v>
      </c>
      <c r="C17" s="61">
        <v>53815.73</v>
      </c>
      <c r="D17" s="61">
        <v>54720.62</v>
      </c>
      <c r="E17" s="62">
        <f t="shared" si="0"/>
        <v>162510.13</v>
      </c>
      <c r="F17" s="65">
        <v>64895.25</v>
      </c>
      <c r="G17" s="90">
        <v>59237.35</v>
      </c>
      <c r="H17" s="90">
        <v>59237.35</v>
      </c>
      <c r="I17" s="62">
        <f t="shared" si="1"/>
        <v>183369.95</v>
      </c>
      <c r="J17" s="90">
        <v>59237.35</v>
      </c>
      <c r="K17" s="90">
        <v>59237.35</v>
      </c>
      <c r="L17" s="90">
        <v>59237.35</v>
      </c>
      <c r="M17" s="62">
        <f t="shared" si="2"/>
        <v>177712.05</v>
      </c>
      <c r="N17" s="61">
        <v>40316.5</v>
      </c>
      <c r="O17" s="61">
        <v>371.57</v>
      </c>
      <c r="P17" s="61">
        <v>371.57</v>
      </c>
      <c r="Q17" s="62">
        <f t="shared" si="3"/>
        <v>41059.64</v>
      </c>
      <c r="R17" s="62">
        <f t="shared" si="4"/>
        <v>564651.77</v>
      </c>
      <c r="S17" s="88"/>
      <c r="T17" s="88"/>
      <c r="U17" s="88"/>
    </row>
    <row r="18" spans="1:21" s="59" customFormat="1" ht="15.75">
      <c r="A18" s="60" t="s">
        <v>29</v>
      </c>
      <c r="B18" s="61">
        <v>75963.79</v>
      </c>
      <c r="C18" s="61">
        <v>99125</v>
      </c>
      <c r="D18" s="61">
        <v>99125</v>
      </c>
      <c r="E18" s="62">
        <f t="shared" si="0"/>
        <v>274213.79</v>
      </c>
      <c r="F18" s="65">
        <v>135596.59</v>
      </c>
      <c r="G18" s="90">
        <v>120000</v>
      </c>
      <c r="H18" s="90">
        <v>120000</v>
      </c>
      <c r="I18" s="62">
        <f t="shared" si="1"/>
        <v>375596.58999999997</v>
      </c>
      <c r="J18" s="90">
        <v>120000</v>
      </c>
      <c r="K18" s="90">
        <v>120000</v>
      </c>
      <c r="L18" s="90">
        <v>120000</v>
      </c>
      <c r="M18" s="62">
        <f t="shared" si="2"/>
        <v>360000</v>
      </c>
      <c r="N18" s="61">
        <v>88285.1</v>
      </c>
      <c r="O18" s="61">
        <v>649.77</v>
      </c>
      <c r="P18" s="61">
        <v>649.77</v>
      </c>
      <c r="Q18" s="62">
        <f t="shared" si="3"/>
        <v>89584.64000000001</v>
      </c>
      <c r="R18" s="62">
        <f t="shared" si="4"/>
        <v>1099395.02</v>
      </c>
      <c r="S18" s="88"/>
      <c r="T18" s="88"/>
      <c r="U18" s="88"/>
    </row>
    <row r="19" spans="1:21" s="59" customFormat="1" ht="15.75">
      <c r="A19" s="60"/>
      <c r="B19" s="62">
        <f>SUM(B11:B18)</f>
        <v>7592869.760000001</v>
      </c>
      <c r="C19" s="62">
        <f aca="true" t="shared" si="5" ref="C19:I19">SUM(C11:C18)</f>
        <v>7724463.1899999995</v>
      </c>
      <c r="D19" s="62">
        <f t="shared" si="5"/>
        <v>7731621.28</v>
      </c>
      <c r="E19" s="62">
        <f t="shared" si="5"/>
        <v>23048954.23</v>
      </c>
      <c r="F19" s="89">
        <f t="shared" si="5"/>
        <v>8280301.079999999</v>
      </c>
      <c r="G19" s="62">
        <f t="shared" si="5"/>
        <v>7921587.5</v>
      </c>
      <c r="H19" s="62">
        <f t="shared" si="5"/>
        <v>7921587.5</v>
      </c>
      <c r="I19" s="62">
        <f t="shared" si="5"/>
        <v>24123476.079999994</v>
      </c>
      <c r="J19" s="62">
        <f aca="true" t="shared" si="6" ref="J19:Q19">SUM(J11:J18)</f>
        <v>7921587.5</v>
      </c>
      <c r="K19" s="62">
        <f t="shared" si="6"/>
        <v>7921587.5</v>
      </c>
      <c r="L19" s="62">
        <f t="shared" si="6"/>
        <v>7921587.5</v>
      </c>
      <c r="M19" s="62">
        <f t="shared" si="6"/>
        <v>23764762.5</v>
      </c>
      <c r="N19" s="62">
        <f t="shared" si="6"/>
        <v>5987547.88</v>
      </c>
      <c r="O19" s="62">
        <f t="shared" si="6"/>
        <v>65080.439999999995</v>
      </c>
      <c r="P19" s="62">
        <f t="shared" si="6"/>
        <v>51537.869999999995</v>
      </c>
      <c r="Q19" s="62">
        <f t="shared" si="6"/>
        <v>6104166.19</v>
      </c>
      <c r="R19" s="62">
        <f>SUM(R11:R18)</f>
        <v>77041358.99999999</v>
      </c>
      <c r="S19" s="88"/>
      <c r="T19" s="88"/>
      <c r="U19" s="88"/>
    </row>
    <row r="20" spans="2:21" ht="15">
      <c r="B20" s="48"/>
      <c r="C20" s="48"/>
      <c r="D20" s="48"/>
      <c r="E20" s="48"/>
      <c r="F20" s="48"/>
      <c r="G20" s="48"/>
      <c r="H20" s="48"/>
      <c r="I20" s="48"/>
      <c r="J20" s="44"/>
      <c r="K20" s="44"/>
      <c r="L20" s="48"/>
      <c r="M20" s="44"/>
      <c r="N20" s="44"/>
      <c r="O20" s="44"/>
      <c r="P20" s="44"/>
      <c r="Q20" s="44"/>
      <c r="R20" s="48"/>
      <c r="U20" s="44"/>
    </row>
    <row r="21" spans="2:19" ht="15.75">
      <c r="B21" s="48"/>
      <c r="C21" s="63"/>
      <c r="D21" s="63"/>
      <c r="E21" s="48"/>
      <c r="H21" s="44"/>
      <c r="I21" s="48"/>
      <c r="J21" s="46"/>
      <c r="K21" s="45"/>
      <c r="L21" s="45"/>
      <c r="M21" s="64"/>
      <c r="N21" s="64"/>
      <c r="O21" s="44"/>
      <c r="P21" s="44"/>
      <c r="Q21" s="44"/>
      <c r="R21" s="67"/>
      <c r="S21" s="44"/>
    </row>
    <row r="22" spans="2:20" ht="15">
      <c r="B22" s="48"/>
      <c r="C22" s="63"/>
      <c r="D22" s="63"/>
      <c r="E22" s="48"/>
      <c r="H22" s="44"/>
      <c r="I22" s="48"/>
      <c r="J22" s="46"/>
      <c r="K22" s="45"/>
      <c r="L22" s="45"/>
      <c r="M22" s="64"/>
      <c r="N22" s="64"/>
      <c r="O22" s="44"/>
      <c r="P22" s="44"/>
      <c r="Q22" s="87"/>
      <c r="R22" s="48"/>
      <c r="T22" s="44"/>
    </row>
  </sheetData>
  <sheetProtection/>
  <printOptions/>
  <pageMargins left="0.2" right="0.2" top="0.31" bottom="0.24" header="0.28" footer="0.18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3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30.140625" style="68" customWidth="1"/>
    <col min="2" max="2" width="15.421875" style="68" customWidth="1"/>
    <col min="3" max="3" width="16.8515625" style="68" hidden="1" customWidth="1"/>
    <col min="4" max="4" width="16.28125" style="68" customWidth="1"/>
    <col min="5" max="5" width="15.57421875" style="69" customWidth="1"/>
    <col min="6" max="6" width="16.140625" style="68" customWidth="1"/>
    <col min="7" max="7" width="13.00390625" style="68" customWidth="1"/>
    <col min="8" max="8" width="16.140625" style="68" customWidth="1"/>
    <col min="9" max="16384" width="9.140625" style="68" customWidth="1"/>
  </cols>
  <sheetData>
    <row r="3" ht="15">
      <c r="A3" s="68" t="s">
        <v>43</v>
      </c>
    </row>
    <row r="5" ht="15">
      <c r="H5" s="85"/>
    </row>
    <row r="7" spans="1:5" ht="15">
      <c r="A7" s="70"/>
      <c r="B7" s="71" t="s">
        <v>38</v>
      </c>
      <c r="C7" s="71" t="s">
        <v>37</v>
      </c>
      <c r="D7" s="71"/>
      <c r="E7" s="71"/>
    </row>
    <row r="8" spans="1:5" ht="15">
      <c r="A8" s="72"/>
      <c r="B8" s="73">
        <v>2019</v>
      </c>
      <c r="C8" s="73"/>
      <c r="D8" s="73"/>
      <c r="E8" s="73"/>
    </row>
    <row r="9" spans="1:5" ht="15">
      <c r="A9" s="74" t="s">
        <v>0</v>
      </c>
      <c r="B9" s="75">
        <v>912461.38</v>
      </c>
      <c r="C9" s="75"/>
      <c r="D9" s="75">
        <f>B9/B17*100</f>
        <v>12.592621860336738</v>
      </c>
      <c r="E9" s="75">
        <f>E17*D9/100</f>
        <v>919513.2482417886</v>
      </c>
    </row>
    <row r="10" spans="1:5" ht="15">
      <c r="A10" s="74" t="s">
        <v>1</v>
      </c>
      <c r="B10" s="75">
        <v>617017.79</v>
      </c>
      <c r="C10" s="75"/>
      <c r="D10" s="75">
        <f>B10/B17*100</f>
        <v>8.515288296991445</v>
      </c>
      <c r="E10" s="75">
        <f>E17*D10/100</f>
        <v>621786.3514463153</v>
      </c>
    </row>
    <row r="11" spans="1:5" ht="15">
      <c r="A11" s="74" t="s">
        <v>2</v>
      </c>
      <c r="B11" s="75">
        <v>4920352.7</v>
      </c>
      <c r="C11" s="75"/>
      <c r="D11" s="75">
        <f>B11/B17*100</f>
        <v>67.90439828871102</v>
      </c>
      <c r="E11" s="75">
        <f>E17*D11/100</f>
        <v>4958379.163041678</v>
      </c>
    </row>
    <row r="12" spans="1:5" ht="15">
      <c r="A12" s="74" t="s">
        <v>3</v>
      </c>
      <c r="B12" s="75">
        <v>337902.1</v>
      </c>
      <c r="C12" s="75"/>
      <c r="D12" s="75">
        <f>B12/B17*100</f>
        <v>4.663291471156501</v>
      </c>
      <c r="E12" s="75">
        <f>E17*D12/100</f>
        <v>340513.5432238477</v>
      </c>
    </row>
    <row r="13" spans="1:5" ht="15">
      <c r="A13" s="74" t="s">
        <v>4</v>
      </c>
      <c r="B13" s="75">
        <v>280648.47</v>
      </c>
      <c r="C13" s="75"/>
      <c r="D13" s="75">
        <f>B13/B17*100</f>
        <v>3.873150289815071</v>
      </c>
      <c r="E13" s="75">
        <f>E17*D13/100</f>
        <v>282817.4341622965</v>
      </c>
    </row>
    <row r="14" spans="1:7" ht="15.75">
      <c r="A14" s="74" t="s">
        <v>22</v>
      </c>
      <c r="B14" s="75">
        <v>42717.56</v>
      </c>
      <c r="C14" s="75"/>
      <c r="D14" s="75">
        <f>B14/B17*100</f>
        <v>0.5895329837151533</v>
      </c>
      <c r="E14" s="75">
        <f>E17*D14/100</f>
        <v>43047.69847088049</v>
      </c>
      <c r="F14" s="76"/>
      <c r="G14" s="76"/>
    </row>
    <row r="15" spans="1:7" ht="15.75">
      <c r="A15" s="74" t="s">
        <v>27</v>
      </c>
      <c r="B15" s="75">
        <v>49600</v>
      </c>
      <c r="C15" s="75"/>
      <c r="D15" s="75">
        <f>B15/B17*100</f>
        <v>0.6845155948109303</v>
      </c>
      <c r="E15" s="75">
        <f>E17*D15/100</f>
        <v>49983.32873309413</v>
      </c>
      <c r="F15" s="76"/>
      <c r="G15" s="76"/>
    </row>
    <row r="16" spans="1:7" ht="15.75">
      <c r="A16" s="74" t="s">
        <v>29</v>
      </c>
      <c r="B16" s="75">
        <v>85300</v>
      </c>
      <c r="C16" s="75"/>
      <c r="D16" s="75">
        <f>B16/B17*100</f>
        <v>1.1772012144631523</v>
      </c>
      <c r="E16" s="75">
        <f>E17*D16/100</f>
        <v>85959.23268009938</v>
      </c>
      <c r="F16" s="76"/>
      <c r="G16" s="76"/>
    </row>
    <row r="17" spans="1:5" ht="15.75">
      <c r="A17" s="77"/>
      <c r="B17" s="78">
        <f>SUM(B9:B16)</f>
        <v>7245999.999999999</v>
      </c>
      <c r="C17" s="78"/>
      <c r="D17" s="78">
        <f>SUM(D9:D16)</f>
        <v>100.00000000000003</v>
      </c>
      <c r="E17" s="78">
        <v>7302000</v>
      </c>
    </row>
    <row r="23" spans="1:6" ht="15">
      <c r="A23" s="70"/>
      <c r="B23" s="81" t="s">
        <v>39</v>
      </c>
      <c r="C23" s="82"/>
      <c r="D23" s="71" t="s">
        <v>40</v>
      </c>
      <c r="E23" s="79" t="s">
        <v>41</v>
      </c>
      <c r="F23" s="71" t="s">
        <v>26</v>
      </c>
    </row>
    <row r="24" spans="1:6" ht="15">
      <c r="A24" s="72"/>
      <c r="B24" s="83"/>
      <c r="C24" s="84"/>
      <c r="D24" s="73"/>
      <c r="E24" s="80" t="s">
        <v>42</v>
      </c>
      <c r="F24" s="73"/>
    </row>
    <row r="25" spans="1:8" ht="15.75">
      <c r="A25" s="74" t="s">
        <v>0</v>
      </c>
      <c r="B25" s="75">
        <v>787786.29</v>
      </c>
      <c r="C25" s="75">
        <v>69164.8</v>
      </c>
      <c r="D25" s="75">
        <v>69164.8</v>
      </c>
      <c r="E25" s="75">
        <v>62562.16</v>
      </c>
      <c r="F25" s="66">
        <f>B25+D25+E25</f>
        <v>919513.2500000001</v>
      </c>
      <c r="H25" s="85"/>
    </row>
    <row r="26" spans="1:6" ht="15.75">
      <c r="A26" s="74" t="s">
        <v>1</v>
      </c>
      <c r="B26" s="75">
        <v>0</v>
      </c>
      <c r="C26" s="75"/>
      <c r="D26" s="75">
        <v>601764.57</v>
      </c>
      <c r="E26" s="75">
        <v>20021.43</v>
      </c>
      <c r="F26" s="66">
        <f aca="true" t="shared" si="0" ref="F26:F32">B26+D26+E26</f>
        <v>621786</v>
      </c>
    </row>
    <row r="27" spans="1:8" ht="15.75">
      <c r="A27" s="74" t="s">
        <v>2</v>
      </c>
      <c r="B27" s="75">
        <v>4226926.2</v>
      </c>
      <c r="C27" s="75"/>
      <c r="D27" s="75">
        <v>239715.28</v>
      </c>
      <c r="E27" s="75">
        <v>491880.6</v>
      </c>
      <c r="F27" s="66">
        <f>B27+D27+E27</f>
        <v>4958522.08</v>
      </c>
      <c r="H27" s="85"/>
    </row>
    <row r="28" spans="1:8" ht="15.75">
      <c r="A28" s="74" t="s">
        <v>3</v>
      </c>
      <c r="B28" s="75">
        <v>219764.68</v>
      </c>
      <c r="C28" s="75"/>
      <c r="D28" s="75">
        <v>75524.7</v>
      </c>
      <c r="E28" s="75">
        <v>45224.16</v>
      </c>
      <c r="F28" s="66">
        <f t="shared" si="0"/>
        <v>340513.54000000004</v>
      </c>
      <c r="H28" s="85"/>
    </row>
    <row r="29" spans="1:8" ht="15.75">
      <c r="A29" s="74" t="s">
        <v>4</v>
      </c>
      <c r="B29" s="75">
        <v>186895.93</v>
      </c>
      <c r="C29" s="75"/>
      <c r="D29" s="75">
        <v>52326.09</v>
      </c>
      <c r="E29" s="75">
        <v>43595.41</v>
      </c>
      <c r="F29" s="66">
        <f t="shared" si="0"/>
        <v>282817.43</v>
      </c>
      <c r="H29" s="85"/>
    </row>
    <row r="30" spans="1:8" ht="15.75">
      <c r="A30" s="74" t="s">
        <v>22</v>
      </c>
      <c r="B30" s="75">
        <v>38618.58</v>
      </c>
      <c r="C30" s="75"/>
      <c r="D30" s="75">
        <v>0</v>
      </c>
      <c r="E30" s="75">
        <v>4429.12</v>
      </c>
      <c r="F30" s="66">
        <f t="shared" si="0"/>
        <v>43047.700000000004</v>
      </c>
      <c r="H30" s="85"/>
    </row>
    <row r="31" spans="1:6" ht="15.75">
      <c r="A31" s="74" t="s">
        <v>27</v>
      </c>
      <c r="B31" s="75">
        <v>0</v>
      </c>
      <c r="C31" s="75"/>
      <c r="D31" s="75">
        <v>0</v>
      </c>
      <c r="E31" s="75">
        <v>50000</v>
      </c>
      <c r="F31" s="66">
        <f t="shared" si="0"/>
        <v>50000</v>
      </c>
    </row>
    <row r="32" spans="1:6" ht="15.75">
      <c r="A32" s="74" t="s">
        <v>29</v>
      </c>
      <c r="B32" s="75">
        <v>0</v>
      </c>
      <c r="C32" s="75"/>
      <c r="D32" s="75">
        <v>0</v>
      </c>
      <c r="E32" s="75">
        <v>85800</v>
      </c>
      <c r="F32" s="66">
        <f t="shared" si="0"/>
        <v>85800</v>
      </c>
    </row>
    <row r="33" spans="1:8" ht="15.75">
      <c r="A33" s="86"/>
      <c r="B33" s="66">
        <f>SUM(B25:B32)</f>
        <v>5459991.68</v>
      </c>
      <c r="C33" s="66"/>
      <c r="D33" s="66">
        <f>SUM(D25:D32)</f>
        <v>1038495.44</v>
      </c>
      <c r="E33" s="66">
        <f>SUM(E25:E32)</f>
        <v>803512.88</v>
      </c>
      <c r="F33" s="66">
        <f>SUM(F25:F32)</f>
        <v>7302000</v>
      </c>
      <c r="H33" s="85"/>
    </row>
  </sheetData>
  <sheetProtection/>
  <printOptions/>
  <pageMargins left="0.75" right="0.2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18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6.140625" style="6" customWidth="1"/>
    <col min="2" max="2" width="26.140625" style="6" customWidth="1"/>
    <col min="3" max="3" width="12.28125" style="6" customWidth="1"/>
    <col min="4" max="4" width="13.140625" style="6" customWidth="1"/>
    <col min="5" max="6" width="12.421875" style="6" customWidth="1"/>
    <col min="7" max="7" width="13.421875" style="6" customWidth="1"/>
    <col min="8" max="16384" width="9.140625" style="6" customWidth="1"/>
  </cols>
  <sheetData>
    <row r="3" ht="12">
      <c r="B3" s="6" t="s">
        <v>28</v>
      </c>
    </row>
    <row r="4" ht="12">
      <c r="B4" s="6" t="s">
        <v>36</v>
      </c>
    </row>
    <row r="7" ht="12">
      <c r="G7" s="14"/>
    </row>
    <row r="9" spans="2:6" ht="12">
      <c r="B9" s="1"/>
      <c r="C9" s="2" t="s">
        <v>5</v>
      </c>
      <c r="D9" s="3" t="s">
        <v>6</v>
      </c>
      <c r="E9" s="4" t="s">
        <v>7</v>
      </c>
      <c r="F9" s="5" t="s">
        <v>8</v>
      </c>
    </row>
    <row r="10" spans="2:6" ht="12">
      <c r="B10" s="7"/>
      <c r="C10" s="8">
        <v>2017</v>
      </c>
      <c r="D10" s="8">
        <v>2017</v>
      </c>
      <c r="E10" s="8">
        <v>2017</v>
      </c>
      <c r="F10" s="15">
        <v>2017</v>
      </c>
    </row>
    <row r="11" spans="2:6" s="12" customFormat="1" ht="12">
      <c r="B11" s="13" t="s">
        <v>29</v>
      </c>
      <c r="C11" s="9">
        <v>12000</v>
      </c>
      <c r="D11" s="9">
        <v>12000</v>
      </c>
      <c r="E11" s="9">
        <v>12000</v>
      </c>
      <c r="F11" s="10">
        <f>C11+D11+E11</f>
        <v>36000</v>
      </c>
    </row>
    <row r="12" spans="2:6" s="12" customFormat="1" ht="12">
      <c r="B12" s="13"/>
      <c r="C12" s="10">
        <f>SUM(C11:C11)</f>
        <v>12000</v>
      </c>
      <c r="D12" s="10">
        <f>SUM(D11:D11)</f>
        <v>12000</v>
      </c>
      <c r="E12" s="10">
        <f>SUM(E11:E11)</f>
        <v>12000</v>
      </c>
      <c r="F12" s="10">
        <f>SUM(F11:F11)</f>
        <v>36000</v>
      </c>
    </row>
    <row r="13" spans="3:7" ht="12">
      <c r="C13" s="11"/>
      <c r="D13" s="11"/>
      <c r="E13" s="11"/>
      <c r="F13" s="11"/>
      <c r="G13" s="11"/>
    </row>
    <row r="14" spans="3:7" ht="12">
      <c r="C14" s="11"/>
      <c r="D14" s="11"/>
      <c r="E14" s="11"/>
      <c r="F14" s="11"/>
      <c r="G14" s="11"/>
    </row>
    <row r="15" ht="12">
      <c r="C15" s="11"/>
    </row>
    <row r="16" ht="12">
      <c r="C16" s="11"/>
    </row>
    <row r="17" spans="3:5" ht="12">
      <c r="C17" s="11"/>
      <c r="E17" s="6" t="s">
        <v>23</v>
      </c>
    </row>
    <row r="18" ht="12">
      <c r="E18" s="6" t="s">
        <v>24</v>
      </c>
    </row>
  </sheetData>
  <sheetProtection/>
  <printOptions/>
  <pageMargins left="0.31" right="0.19" top="0.48" bottom="0.6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W29"/>
  <sheetViews>
    <sheetView zoomScalePageLayoutView="0" workbookViewId="0" topLeftCell="I1">
      <selection activeCell="R37" sqref="R37"/>
    </sheetView>
  </sheetViews>
  <sheetFormatPr defaultColWidth="9.140625" defaultRowHeight="12.75"/>
  <cols>
    <col min="1" max="1" width="23.140625" style="0" customWidth="1"/>
    <col min="2" max="2" width="13.8515625" style="0" customWidth="1"/>
    <col min="3" max="3" width="15.8515625" style="0" customWidth="1"/>
    <col min="4" max="4" width="15.28125" style="0" customWidth="1"/>
    <col min="5" max="5" width="13.57421875" style="0" customWidth="1"/>
    <col min="6" max="7" width="14.140625" style="0" customWidth="1"/>
    <col min="8" max="8" width="16.140625" style="0" customWidth="1"/>
    <col min="9" max="9" width="12.7109375" style="0" customWidth="1"/>
    <col min="10" max="10" width="13.57421875" style="0" customWidth="1"/>
    <col min="11" max="11" width="15.421875" style="0" customWidth="1"/>
    <col min="12" max="12" width="14.28125" style="0" customWidth="1"/>
    <col min="13" max="13" width="14.7109375" style="0" customWidth="1"/>
    <col min="14" max="18" width="15.140625" style="0" customWidth="1"/>
    <col min="19" max="19" width="17.57421875" style="0" customWidth="1"/>
  </cols>
  <sheetData>
    <row r="7" spans="2:12" ht="12.75">
      <c r="B7" t="s">
        <v>30</v>
      </c>
      <c r="D7" t="s">
        <v>31</v>
      </c>
      <c r="F7" t="s">
        <v>32</v>
      </c>
      <c r="H7" t="s">
        <v>33</v>
      </c>
      <c r="J7" t="s">
        <v>10</v>
      </c>
      <c r="K7" t="s">
        <v>34</v>
      </c>
      <c r="L7" t="s">
        <v>35</v>
      </c>
    </row>
    <row r="9" spans="1:23" s="16" customFormat="1" ht="15">
      <c r="A9" s="21"/>
      <c r="B9" s="39">
        <v>42395</v>
      </c>
      <c r="C9" s="39">
        <v>42418</v>
      </c>
      <c r="D9" s="39">
        <v>42418</v>
      </c>
      <c r="E9" s="39">
        <v>42445</v>
      </c>
      <c r="F9" s="41">
        <v>42451</v>
      </c>
      <c r="G9" s="41">
        <v>42461</v>
      </c>
      <c r="H9" s="41">
        <v>42478</v>
      </c>
      <c r="I9" s="41">
        <v>42513</v>
      </c>
      <c r="J9" s="41">
        <v>42513</v>
      </c>
      <c r="K9" s="39">
        <v>42538</v>
      </c>
      <c r="L9" s="41">
        <v>42566</v>
      </c>
      <c r="M9" s="41">
        <v>42604</v>
      </c>
      <c r="N9" s="39">
        <v>42604</v>
      </c>
      <c r="O9" s="39">
        <v>42633</v>
      </c>
      <c r="P9" s="39">
        <v>42635</v>
      </c>
      <c r="Q9" s="39">
        <v>42657</v>
      </c>
      <c r="R9" s="39">
        <v>42657</v>
      </c>
      <c r="S9" s="23" t="s">
        <v>26</v>
      </c>
      <c r="T9" s="33"/>
      <c r="U9" s="34"/>
      <c r="V9" s="33"/>
      <c r="W9" s="19"/>
    </row>
    <row r="10" spans="1:23" s="16" customFormat="1" ht="15">
      <c r="A10" s="25"/>
      <c r="B10" s="26"/>
      <c r="C10" s="26"/>
      <c r="D10" s="26"/>
      <c r="E10" s="30"/>
      <c r="F10" s="32"/>
      <c r="G10" s="32"/>
      <c r="H10" s="32"/>
      <c r="I10" s="32"/>
      <c r="J10" s="30"/>
      <c r="K10" s="30"/>
      <c r="L10" s="32"/>
      <c r="M10" s="32"/>
      <c r="N10" s="30"/>
      <c r="O10" s="30"/>
      <c r="P10" s="30"/>
      <c r="Q10" s="30"/>
      <c r="R10" s="30"/>
      <c r="S10" s="32">
        <v>2016</v>
      </c>
      <c r="T10" s="35"/>
      <c r="U10" s="36"/>
      <c r="V10" s="37"/>
      <c r="W10" s="20"/>
    </row>
    <row r="11" spans="1:22" s="16" customFormat="1" ht="15">
      <c r="A11" s="27" t="s">
        <v>0</v>
      </c>
      <c r="B11" s="28">
        <v>179235</v>
      </c>
      <c r="C11" s="28">
        <v>-15239</v>
      </c>
      <c r="D11" s="28">
        <v>192385</v>
      </c>
      <c r="E11" s="28">
        <f>-6586-49196</f>
        <v>-55782</v>
      </c>
      <c r="F11" s="28">
        <v>157410</v>
      </c>
      <c r="G11" s="28">
        <v>0</v>
      </c>
      <c r="H11" s="28">
        <v>157410</v>
      </c>
      <c r="I11" s="28">
        <v>-11430</v>
      </c>
      <c r="J11" s="28">
        <v>157410</v>
      </c>
      <c r="K11" s="28">
        <v>157410</v>
      </c>
      <c r="L11" s="28">
        <v>157410</v>
      </c>
      <c r="M11" s="28">
        <v>-3184</v>
      </c>
      <c r="N11" s="28">
        <v>157410</v>
      </c>
      <c r="O11" s="40">
        <v>157410</v>
      </c>
      <c r="P11" s="40">
        <v>-3184</v>
      </c>
      <c r="Q11" s="40">
        <v>157410</v>
      </c>
      <c r="R11" s="40">
        <v>-3184</v>
      </c>
      <c r="S11" s="40">
        <f aca="true" t="shared" si="0" ref="S11:S16">B11+C11+D11+E11+F11++G11+H11+I11+J11+K11+L11+M11+N11+O11+P11+Q11+R11</f>
        <v>1538897</v>
      </c>
      <c r="T11" s="17"/>
      <c r="U11" s="18"/>
      <c r="V11" s="17"/>
    </row>
    <row r="12" spans="1:22" s="16" customFormat="1" ht="15">
      <c r="A12" s="27" t="s">
        <v>1</v>
      </c>
      <c r="B12" s="28">
        <v>138337</v>
      </c>
      <c r="C12" s="28">
        <v>-20254</v>
      </c>
      <c r="D12" s="28">
        <v>140963</v>
      </c>
      <c r="E12" s="28">
        <f>-11303-34183</f>
        <v>-45486</v>
      </c>
      <c r="F12" s="28">
        <v>106780</v>
      </c>
      <c r="G12" s="28">
        <v>0</v>
      </c>
      <c r="H12" s="28">
        <v>106780</v>
      </c>
      <c r="I12" s="28">
        <v>0</v>
      </c>
      <c r="J12" s="28">
        <v>106780</v>
      </c>
      <c r="K12" s="28">
        <v>106780</v>
      </c>
      <c r="L12" s="28">
        <v>106780</v>
      </c>
      <c r="M12" s="28">
        <v>-4562</v>
      </c>
      <c r="N12" s="28">
        <v>106780</v>
      </c>
      <c r="O12" s="28">
        <v>106780</v>
      </c>
      <c r="P12" s="40">
        <v>-9925</v>
      </c>
      <c r="Q12" s="40">
        <v>106780</v>
      </c>
      <c r="R12" s="40">
        <v>-9925</v>
      </c>
      <c r="S12" s="40">
        <f t="shared" si="0"/>
        <v>1043388</v>
      </c>
      <c r="T12" s="17"/>
      <c r="U12" s="18"/>
      <c r="V12" s="17"/>
    </row>
    <row r="13" spans="1:22" s="16" customFormat="1" ht="15">
      <c r="A13" s="27" t="s">
        <v>2</v>
      </c>
      <c r="B13" s="28">
        <v>952937</v>
      </c>
      <c r="C13" s="28">
        <f>H33</f>
        <v>0</v>
      </c>
      <c r="D13" s="28">
        <v>956217</v>
      </c>
      <c r="E13" s="28">
        <f>-84487-87767</f>
        <v>-172254</v>
      </c>
      <c r="F13" s="28">
        <v>689315</v>
      </c>
      <c r="G13" s="28">
        <v>179135</v>
      </c>
      <c r="H13" s="28">
        <v>868450</v>
      </c>
      <c r="I13" s="28">
        <v>0</v>
      </c>
      <c r="J13" s="28">
        <v>868450</v>
      </c>
      <c r="K13" s="28">
        <v>868450</v>
      </c>
      <c r="L13" s="28">
        <v>868450</v>
      </c>
      <c r="M13" s="28">
        <v>0</v>
      </c>
      <c r="N13" s="28">
        <v>868450</v>
      </c>
      <c r="O13" s="28">
        <v>868450</v>
      </c>
      <c r="P13" s="40">
        <v>0</v>
      </c>
      <c r="Q13" s="40">
        <v>868450</v>
      </c>
      <c r="R13" s="40">
        <v>0</v>
      </c>
      <c r="S13" s="40">
        <f t="shared" si="0"/>
        <v>8684500</v>
      </c>
      <c r="T13" s="17"/>
      <c r="U13" s="18"/>
      <c r="V13" s="17"/>
    </row>
    <row r="14" spans="1:22" s="16" customFormat="1" ht="15">
      <c r="A14" s="27" t="s">
        <v>3</v>
      </c>
      <c r="B14" s="28">
        <v>52121</v>
      </c>
      <c r="C14" s="28">
        <f>H34</f>
        <v>0</v>
      </c>
      <c r="D14" s="28">
        <v>53524</v>
      </c>
      <c r="E14" s="28">
        <v>0</v>
      </c>
      <c r="F14" s="28">
        <v>58890</v>
      </c>
      <c r="G14" s="28">
        <v>0</v>
      </c>
      <c r="H14" s="28">
        <v>58890</v>
      </c>
      <c r="I14" s="28">
        <v>0</v>
      </c>
      <c r="J14" s="28">
        <v>58890</v>
      </c>
      <c r="K14" s="28">
        <v>56268</v>
      </c>
      <c r="L14" s="28">
        <v>58890</v>
      </c>
      <c r="M14" s="28">
        <v>0</v>
      </c>
      <c r="N14" s="28">
        <v>58890</v>
      </c>
      <c r="O14" s="40">
        <v>58890</v>
      </c>
      <c r="P14" s="40">
        <v>0</v>
      </c>
      <c r="Q14" s="40">
        <v>58890</v>
      </c>
      <c r="R14" s="40">
        <v>0</v>
      </c>
      <c r="S14" s="40">
        <f t="shared" si="0"/>
        <v>574143</v>
      </c>
      <c r="T14" s="17"/>
      <c r="U14" s="18"/>
      <c r="V14" s="17"/>
    </row>
    <row r="15" spans="1:22" s="16" customFormat="1" ht="15">
      <c r="A15" s="27" t="s">
        <v>4</v>
      </c>
      <c r="B15" s="28">
        <v>59234</v>
      </c>
      <c r="C15" s="28">
        <v>-8277</v>
      </c>
      <c r="D15" s="28">
        <v>57080</v>
      </c>
      <c r="E15" s="28">
        <f>-5397-12340</f>
        <v>-17737</v>
      </c>
      <c r="F15" s="28">
        <v>45560</v>
      </c>
      <c r="G15" s="28">
        <v>0</v>
      </c>
      <c r="H15" s="28">
        <v>45560</v>
      </c>
      <c r="I15" s="28">
        <v>0</v>
      </c>
      <c r="J15" s="28">
        <v>45560</v>
      </c>
      <c r="K15" s="28">
        <v>45560</v>
      </c>
      <c r="L15" s="28">
        <v>45560</v>
      </c>
      <c r="M15" s="28">
        <v>0</v>
      </c>
      <c r="N15" s="28">
        <v>45560</v>
      </c>
      <c r="O15" s="40">
        <v>45560</v>
      </c>
      <c r="P15" s="40">
        <v>0</v>
      </c>
      <c r="Q15" s="40">
        <v>45560</v>
      </c>
      <c r="R15" s="40">
        <v>0</v>
      </c>
      <c r="S15" s="40">
        <f t="shared" si="0"/>
        <v>454780</v>
      </c>
      <c r="T15" s="17"/>
      <c r="U15" s="18"/>
      <c r="V15" s="17"/>
    </row>
    <row r="16" spans="1:22" s="16" customFormat="1" ht="15">
      <c r="A16" s="27"/>
      <c r="B16" s="28">
        <f>SUM(B11:B15)</f>
        <v>1381864</v>
      </c>
      <c r="C16" s="28">
        <f aca="true" t="shared" si="1" ref="C16:P16">SUM(C11:C15)</f>
        <v>-43770</v>
      </c>
      <c r="D16" s="28">
        <f t="shared" si="1"/>
        <v>1400169</v>
      </c>
      <c r="E16" s="28">
        <f t="shared" si="1"/>
        <v>-291259</v>
      </c>
      <c r="F16" s="28">
        <f t="shared" si="1"/>
        <v>1057955</v>
      </c>
      <c r="G16" s="28">
        <f t="shared" si="1"/>
        <v>179135</v>
      </c>
      <c r="H16" s="28">
        <f t="shared" si="1"/>
        <v>1237090</v>
      </c>
      <c r="I16" s="28">
        <f t="shared" si="1"/>
        <v>-11430</v>
      </c>
      <c r="J16" s="28">
        <f t="shared" si="1"/>
        <v>1237090</v>
      </c>
      <c r="K16" s="28">
        <f t="shared" si="1"/>
        <v>1234468</v>
      </c>
      <c r="L16" s="28">
        <f t="shared" si="1"/>
        <v>1237090</v>
      </c>
      <c r="M16" s="28">
        <f t="shared" si="1"/>
        <v>-7746</v>
      </c>
      <c r="N16" s="28">
        <f t="shared" si="1"/>
        <v>1237090</v>
      </c>
      <c r="O16" s="28">
        <f t="shared" si="1"/>
        <v>1237090</v>
      </c>
      <c r="P16" s="28">
        <f t="shared" si="1"/>
        <v>-13109</v>
      </c>
      <c r="Q16" s="28">
        <f>SUM(Q11:Q15)</f>
        <v>1237090</v>
      </c>
      <c r="R16" s="28">
        <f>SUM(R11:R15)</f>
        <v>-13109</v>
      </c>
      <c r="S16" s="40">
        <f t="shared" si="0"/>
        <v>12295708</v>
      </c>
      <c r="T16" s="17"/>
      <c r="U16" s="18"/>
      <c r="V16" s="17"/>
    </row>
    <row r="17" spans="6:10" s="16" customFormat="1" ht="14.25">
      <c r="F17" s="20"/>
      <c r="G17" s="20"/>
      <c r="I17" s="19"/>
      <c r="J17" s="20"/>
    </row>
    <row r="22" spans="1:23" s="16" customFormat="1" ht="15">
      <c r="A22" s="21"/>
      <c r="B22" s="39" t="s">
        <v>5</v>
      </c>
      <c r="C22" s="39" t="s">
        <v>6</v>
      </c>
      <c r="D22" s="39" t="s">
        <v>7</v>
      </c>
      <c r="E22" s="22" t="s">
        <v>9</v>
      </c>
      <c r="F22" s="23" t="s">
        <v>10</v>
      </c>
      <c r="G22" s="23" t="s">
        <v>11</v>
      </c>
      <c r="H22" s="23" t="s">
        <v>13</v>
      </c>
      <c r="I22" s="22" t="s">
        <v>14</v>
      </c>
      <c r="J22" s="22" t="s">
        <v>15</v>
      </c>
      <c r="K22" s="22" t="s">
        <v>17</v>
      </c>
      <c r="L22" s="23"/>
      <c r="M22" s="23"/>
      <c r="N22" s="22"/>
      <c r="O22" s="22"/>
      <c r="P22" s="22"/>
      <c r="Q22" s="22"/>
      <c r="R22" s="22"/>
      <c r="S22" s="24" t="s">
        <v>26</v>
      </c>
      <c r="T22" s="33"/>
      <c r="U22" s="34"/>
      <c r="V22" s="33"/>
      <c r="W22" s="19"/>
    </row>
    <row r="23" spans="1:23" s="16" customFormat="1" ht="15">
      <c r="A23" s="25"/>
      <c r="B23" s="26"/>
      <c r="C23" s="26"/>
      <c r="D23" s="26"/>
      <c r="E23" s="30"/>
      <c r="F23" s="32"/>
      <c r="G23" s="32"/>
      <c r="H23" s="32"/>
      <c r="I23" s="30"/>
      <c r="J23" s="30"/>
      <c r="K23" s="30"/>
      <c r="L23" s="32"/>
      <c r="M23" s="32"/>
      <c r="N23" s="30"/>
      <c r="O23" s="30"/>
      <c r="P23" s="30"/>
      <c r="Q23" s="30"/>
      <c r="R23" s="30"/>
      <c r="S23" s="31">
        <v>2016</v>
      </c>
      <c r="T23" s="35"/>
      <c r="U23" s="36"/>
      <c r="V23" s="37"/>
      <c r="W23" s="20"/>
    </row>
    <row r="24" spans="1:22" s="16" customFormat="1" ht="15">
      <c r="A24" s="27" t="s">
        <v>0</v>
      </c>
      <c r="B24" s="28">
        <f>179235-15239-6586</f>
        <v>157410</v>
      </c>
      <c r="C24" s="28">
        <f>192385-49196</f>
        <v>143189</v>
      </c>
      <c r="D24" s="28">
        <v>157410</v>
      </c>
      <c r="E24" s="28">
        <f>157410-11430</f>
        <v>145980</v>
      </c>
      <c r="F24" s="28">
        <v>157410</v>
      </c>
      <c r="G24" s="28">
        <v>157410</v>
      </c>
      <c r="H24" s="28">
        <f>157410-3184</f>
        <v>154226</v>
      </c>
      <c r="I24" s="28">
        <f>157410-3184</f>
        <v>154226</v>
      </c>
      <c r="J24" s="28">
        <f>157410-3184</f>
        <v>154226</v>
      </c>
      <c r="K24" s="28">
        <f>157410</f>
        <v>157410</v>
      </c>
      <c r="L24" s="28"/>
      <c r="M24" s="28"/>
      <c r="N24" s="28"/>
      <c r="O24" s="40"/>
      <c r="P24" s="40"/>
      <c r="Q24" s="40"/>
      <c r="R24" s="40"/>
      <c r="S24" s="38">
        <f>B24+C24+D24+E24+F24+G24+H24+I24+J24+K24</f>
        <v>1538897</v>
      </c>
      <c r="T24" s="17"/>
      <c r="U24" s="18"/>
      <c r="V24" s="17"/>
    </row>
    <row r="25" spans="1:22" s="16" customFormat="1" ht="15">
      <c r="A25" s="27" t="s">
        <v>1</v>
      </c>
      <c r="B25" s="28">
        <f>138337-20254-11303</f>
        <v>106780</v>
      </c>
      <c r="C25" s="28">
        <f>140963-34183</f>
        <v>106780</v>
      </c>
      <c r="D25" s="28">
        <v>106780</v>
      </c>
      <c r="E25" s="28">
        <v>106780</v>
      </c>
      <c r="F25" s="28">
        <v>106780</v>
      </c>
      <c r="G25" s="28">
        <v>106780</v>
      </c>
      <c r="H25" s="28">
        <f>106780-4562</f>
        <v>102218</v>
      </c>
      <c r="I25" s="28">
        <f>106780-9925</f>
        <v>96855</v>
      </c>
      <c r="J25" s="28">
        <f>106780-9925</f>
        <v>96855</v>
      </c>
      <c r="K25" s="28">
        <f>106780</f>
        <v>106780</v>
      </c>
      <c r="L25" s="28">
        <f>K55</f>
        <v>0</v>
      </c>
      <c r="M25" s="28"/>
      <c r="N25" s="28"/>
      <c r="O25" s="40"/>
      <c r="P25" s="40"/>
      <c r="Q25" s="40"/>
      <c r="R25" s="40"/>
      <c r="S25" s="38">
        <f>B25+C25+D25+E25+F25+G25+H25+I25+J25+K25</f>
        <v>1043388</v>
      </c>
      <c r="T25" s="17"/>
      <c r="U25" s="18"/>
      <c r="V25" s="17"/>
    </row>
    <row r="26" spans="1:22" s="16" customFormat="1" ht="15">
      <c r="A26" s="27" t="s">
        <v>2</v>
      </c>
      <c r="B26" s="28">
        <f>952937-84487</f>
        <v>868450</v>
      </c>
      <c r="C26" s="28">
        <f>956217-87767</f>
        <v>868450</v>
      </c>
      <c r="D26" s="28">
        <f>689315+179135</f>
        <v>868450</v>
      </c>
      <c r="E26" s="28">
        <v>868450</v>
      </c>
      <c r="F26" s="28">
        <v>868450</v>
      </c>
      <c r="G26" s="28">
        <v>868450</v>
      </c>
      <c r="H26" s="28">
        <v>868450</v>
      </c>
      <c r="I26" s="28">
        <v>868450</v>
      </c>
      <c r="J26" s="28">
        <v>868450</v>
      </c>
      <c r="K26" s="28">
        <v>868450</v>
      </c>
      <c r="L26" s="28">
        <f>K56</f>
        <v>0</v>
      </c>
      <c r="M26" s="28"/>
      <c r="N26" s="28"/>
      <c r="O26" s="40"/>
      <c r="P26" s="40"/>
      <c r="Q26" s="40"/>
      <c r="R26" s="40"/>
      <c r="S26" s="38">
        <f>B26+C26+D26+E26+F26+G26+H26+I26+J26+K26</f>
        <v>8684500</v>
      </c>
      <c r="T26" s="17"/>
      <c r="U26" s="18"/>
      <c r="V26" s="17"/>
    </row>
    <row r="27" spans="1:22" s="16" customFormat="1" ht="15">
      <c r="A27" s="27" t="s">
        <v>3</v>
      </c>
      <c r="B27" s="28">
        <v>52121</v>
      </c>
      <c r="C27" s="28">
        <v>53524</v>
      </c>
      <c r="D27" s="28">
        <v>58890</v>
      </c>
      <c r="E27" s="28">
        <v>58890</v>
      </c>
      <c r="F27" s="28">
        <v>58890</v>
      </c>
      <c r="G27" s="28">
        <v>56268</v>
      </c>
      <c r="H27" s="28">
        <v>58890</v>
      </c>
      <c r="I27" s="28">
        <v>58890</v>
      </c>
      <c r="J27" s="28">
        <v>58890</v>
      </c>
      <c r="K27" s="28">
        <v>58890</v>
      </c>
      <c r="L27" s="28">
        <f>K57</f>
        <v>0</v>
      </c>
      <c r="M27" s="28"/>
      <c r="N27" s="28"/>
      <c r="O27" s="40"/>
      <c r="P27" s="40"/>
      <c r="Q27" s="40"/>
      <c r="R27" s="40"/>
      <c r="S27" s="38">
        <f>B27+C27+D27+E27+F27+G27+H27+I27+J27+K27</f>
        <v>574143</v>
      </c>
      <c r="T27" s="17"/>
      <c r="U27" s="18"/>
      <c r="V27" s="17"/>
    </row>
    <row r="28" spans="1:22" s="16" customFormat="1" ht="15">
      <c r="A28" s="27" t="s">
        <v>4</v>
      </c>
      <c r="B28" s="28">
        <f>59234-8277-5397</f>
        <v>45560</v>
      </c>
      <c r="C28" s="28">
        <f>57080-12340</f>
        <v>44740</v>
      </c>
      <c r="D28" s="28">
        <v>45560</v>
      </c>
      <c r="E28" s="28">
        <v>45560</v>
      </c>
      <c r="F28" s="28">
        <v>45560</v>
      </c>
      <c r="G28" s="28">
        <v>45560</v>
      </c>
      <c r="H28" s="28">
        <v>45560</v>
      </c>
      <c r="I28" s="28">
        <v>45560</v>
      </c>
      <c r="J28" s="28">
        <v>45560</v>
      </c>
      <c r="K28" s="28">
        <v>45560</v>
      </c>
      <c r="L28" s="28">
        <f>K58</f>
        <v>0</v>
      </c>
      <c r="M28" s="28"/>
      <c r="N28" s="28"/>
      <c r="O28" s="40"/>
      <c r="P28" s="40"/>
      <c r="Q28" s="40"/>
      <c r="R28" s="40"/>
      <c r="S28" s="38">
        <f>B28+C28+D28+E28+F28+G28+H28+I28+J28+K28</f>
        <v>454780</v>
      </c>
      <c r="T28" s="17"/>
      <c r="U28" s="18"/>
      <c r="V28" s="17"/>
    </row>
    <row r="29" spans="1:22" s="16" customFormat="1" ht="15">
      <c r="A29" s="27"/>
      <c r="B29" s="28">
        <f>SUM(B24:B28)</f>
        <v>1230321</v>
      </c>
      <c r="C29" s="28">
        <f aca="true" t="shared" si="2" ref="C29:P29">SUM(C24:C28)</f>
        <v>1216683</v>
      </c>
      <c r="D29" s="28">
        <f t="shared" si="2"/>
        <v>1237090</v>
      </c>
      <c r="E29" s="28">
        <f t="shared" si="2"/>
        <v>1225660</v>
      </c>
      <c r="F29" s="28">
        <f t="shared" si="2"/>
        <v>1237090</v>
      </c>
      <c r="G29" s="28">
        <f t="shared" si="2"/>
        <v>1234468</v>
      </c>
      <c r="H29" s="28">
        <f t="shared" si="2"/>
        <v>1229344</v>
      </c>
      <c r="I29" s="28">
        <f t="shared" si="2"/>
        <v>1223981</v>
      </c>
      <c r="J29" s="28">
        <f t="shared" si="2"/>
        <v>1223981</v>
      </c>
      <c r="K29" s="28">
        <f t="shared" si="2"/>
        <v>1237090</v>
      </c>
      <c r="L29" s="28">
        <f t="shared" si="2"/>
        <v>0</v>
      </c>
      <c r="M29" s="28">
        <f t="shared" si="2"/>
        <v>0</v>
      </c>
      <c r="N29" s="28">
        <f t="shared" si="2"/>
        <v>0</v>
      </c>
      <c r="O29" s="28">
        <f t="shared" si="2"/>
        <v>0</v>
      </c>
      <c r="P29" s="28">
        <f t="shared" si="2"/>
        <v>0</v>
      </c>
      <c r="Q29" s="28"/>
      <c r="R29" s="28"/>
      <c r="S29" s="29">
        <f>SUM(S24:S28)</f>
        <v>12295708</v>
      </c>
      <c r="T29" s="17"/>
      <c r="U29" s="18"/>
      <c r="V29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</dc:creator>
  <cp:keywords/>
  <dc:description/>
  <cp:lastModifiedBy>ingrid.tenescu</cp:lastModifiedBy>
  <cp:lastPrinted>2020-06-03T07:08:27Z</cp:lastPrinted>
  <dcterms:created xsi:type="dcterms:W3CDTF">2008-10-12T16:30:42Z</dcterms:created>
  <dcterms:modified xsi:type="dcterms:W3CDTF">2022-07-21T07:13:51Z</dcterms:modified>
  <cp:category/>
  <cp:version/>
  <cp:contentType/>
  <cp:contentStatus/>
</cp:coreProperties>
</file>